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8855" windowHeight="8580"/>
  </bookViews>
  <sheets>
    <sheet name="участники 3 тура" sheetId="7" r:id="rId1"/>
  </sheets>
  <calcPr calcId="145621"/>
</workbook>
</file>

<file path=xl/calcChain.xml><?xml version="1.0" encoding="utf-8"?>
<calcChain xmlns="http://schemas.openxmlformats.org/spreadsheetml/2006/main">
  <c r="J6" i="7" l="1"/>
  <c r="I2" i="7" l="1"/>
  <c r="J2" i="7" s="1"/>
  <c r="L30" i="7" l="1"/>
  <c r="L31" i="7"/>
  <c r="L29" i="7"/>
  <c r="L27" i="7"/>
  <c r="L26" i="7"/>
  <c r="L28" i="7"/>
  <c r="L25" i="7"/>
  <c r="L5" i="7"/>
  <c r="L9" i="7"/>
  <c r="L10" i="7"/>
  <c r="L3" i="7"/>
  <c r="L12" i="7"/>
  <c r="L2" i="7"/>
  <c r="L8" i="7"/>
  <c r="L6" i="7"/>
  <c r="L7" i="7"/>
  <c r="L13" i="7"/>
  <c r="L11" i="7"/>
  <c r="K30" i="7" l="1"/>
  <c r="M30" i="7" s="1"/>
  <c r="K31" i="7"/>
  <c r="M31" i="7" s="1"/>
  <c r="K26" i="7"/>
  <c r="M26" i="7" s="1"/>
  <c r="K29" i="7"/>
  <c r="M29" i="7" s="1"/>
  <c r="K27" i="7"/>
  <c r="M27" i="7" s="1"/>
  <c r="K25" i="7"/>
  <c r="M25" i="7" s="1"/>
  <c r="K28" i="7"/>
  <c r="M28" i="7" s="1"/>
  <c r="K21" i="7"/>
  <c r="M21" i="7" s="1"/>
  <c r="K16" i="7"/>
  <c r="M16" i="7" s="1"/>
  <c r="K20" i="7"/>
  <c r="M20" i="7" s="1"/>
  <c r="K22" i="7"/>
  <c r="M22" i="7" s="1"/>
  <c r="K19" i="7"/>
  <c r="M19" i="7" s="1"/>
  <c r="K23" i="7"/>
  <c r="M23" i="7" s="1"/>
  <c r="K18" i="7"/>
  <c r="M18" i="7" s="1"/>
  <c r="K15" i="7"/>
  <c r="M15" i="7" s="1"/>
  <c r="K17" i="7"/>
  <c r="M17" i="7" s="1"/>
  <c r="K11" i="7"/>
  <c r="M11" i="7" s="1"/>
  <c r="K12" i="7"/>
  <c r="M12" i="7" s="1"/>
  <c r="K3" i="7"/>
  <c r="M3" i="7" s="1"/>
  <c r="K7" i="7"/>
  <c r="M7" i="7" s="1"/>
  <c r="K5" i="7"/>
  <c r="M5" i="7" s="1"/>
  <c r="K6" i="7"/>
  <c r="M6" i="7" s="1"/>
  <c r="N6" i="7" s="1"/>
  <c r="K8" i="7"/>
  <c r="M8" i="7" s="1"/>
  <c r="K4" i="7"/>
  <c r="M4" i="7" s="1"/>
  <c r="K10" i="7"/>
  <c r="M10" i="7" s="1"/>
  <c r="K9" i="7"/>
  <c r="M9" i="7" s="1"/>
  <c r="K13" i="7"/>
  <c r="M13" i="7" s="1"/>
  <c r="K2" i="7"/>
  <c r="M2" i="7" s="1"/>
  <c r="N2" i="7" s="1"/>
  <c r="I9" i="7" l="1"/>
  <c r="N9" i="7" l="1"/>
  <c r="J9" i="7"/>
  <c r="I7" i="7"/>
  <c r="I4" i="7"/>
  <c r="I8" i="7"/>
  <c r="I5" i="7"/>
  <c r="I11" i="7"/>
  <c r="I10" i="7"/>
  <c r="I12" i="7"/>
  <c r="I13" i="7"/>
  <c r="I3" i="7"/>
  <c r="I31" i="7"/>
  <c r="I25" i="7"/>
  <c r="I28" i="7"/>
  <c r="I27" i="7"/>
  <c r="I30" i="7"/>
  <c r="I29" i="7"/>
  <c r="I26" i="7"/>
  <c r="I16" i="7"/>
  <c r="I19" i="7"/>
  <c r="I15" i="7"/>
  <c r="I18" i="7"/>
  <c r="I22" i="7"/>
  <c r="I21" i="7"/>
  <c r="I23" i="7"/>
  <c r="I17" i="7"/>
  <c r="I20" i="7"/>
  <c r="N29" i="7" l="1"/>
  <c r="J29" i="7"/>
  <c r="N27" i="7"/>
  <c r="J27" i="7"/>
  <c r="N25" i="7"/>
  <c r="J25" i="7"/>
  <c r="N26" i="7"/>
  <c r="J26" i="7"/>
  <c r="N30" i="7"/>
  <c r="J30" i="7"/>
  <c r="N28" i="7"/>
  <c r="J28" i="7"/>
  <c r="N31" i="7"/>
  <c r="J31" i="7"/>
  <c r="N3" i="7"/>
  <c r="J3" i="7"/>
  <c r="N12" i="7"/>
  <c r="J12" i="7"/>
  <c r="N11" i="7"/>
  <c r="J11" i="7"/>
  <c r="N8" i="7"/>
  <c r="J8" i="7"/>
  <c r="N7" i="7"/>
  <c r="J7" i="7"/>
  <c r="N13" i="7"/>
  <c r="J13" i="7"/>
  <c r="N10" i="7"/>
  <c r="J10" i="7"/>
  <c r="N5" i="7"/>
  <c r="J5" i="7"/>
  <c r="N4" i="7"/>
  <c r="J4" i="7"/>
  <c r="J23" i="7"/>
  <c r="N23" i="7"/>
  <c r="J22" i="7"/>
  <c r="N22" i="7"/>
  <c r="J15" i="7"/>
  <c r="N15" i="7"/>
  <c r="J16" i="7"/>
  <c r="N16" i="7"/>
  <c r="J20" i="7"/>
  <c r="N20" i="7"/>
  <c r="J17" i="7"/>
  <c r="N17" i="7"/>
  <c r="J21" i="7"/>
  <c r="N21" i="7"/>
  <c r="J18" i="7"/>
  <c r="N18" i="7"/>
  <c r="J19" i="7"/>
  <c r="N19" i="7"/>
</calcChain>
</file>

<file path=xl/comments1.xml><?xml version="1.0" encoding="utf-8"?>
<comments xmlns="http://schemas.openxmlformats.org/spreadsheetml/2006/main">
  <authors>
    <author>levina</author>
  </authors>
  <commentList>
    <comment ref="G1" authorId="0">
      <text>
        <r>
          <rPr>
            <b/>
            <sz val="9"/>
            <color indexed="81"/>
            <rFont val="Tahoma"/>
            <family val="2"/>
            <charset val="204"/>
          </rPr>
          <t>levina: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4" authorId="0">
      <text>
        <r>
          <rPr>
            <b/>
            <sz val="9"/>
            <color indexed="81"/>
            <rFont val="Tahoma"/>
            <family val="2"/>
            <charset val="204"/>
          </rPr>
          <t>levina: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24" authorId="0">
      <text>
        <r>
          <rPr>
            <b/>
            <sz val="9"/>
            <color indexed="81"/>
            <rFont val="Tahoma"/>
            <family val="2"/>
            <charset val="204"/>
          </rPr>
          <t>levina: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<sst xmlns="http://schemas.openxmlformats.org/spreadsheetml/2006/main" count="156" uniqueCount="99">
  <si>
    <t>Фамилия</t>
  </si>
  <si>
    <t>Имя</t>
  </si>
  <si>
    <t>Ольга</t>
  </si>
  <si>
    <t>КНиИТ</t>
  </si>
  <si>
    <t>Анастасия</t>
  </si>
  <si>
    <t>Мария</t>
  </si>
  <si>
    <t>Дарья</t>
  </si>
  <si>
    <t>Королев</t>
  </si>
  <si>
    <t>Иван</t>
  </si>
  <si>
    <t>Бурдавицын</t>
  </si>
  <si>
    <t>Артём</t>
  </si>
  <si>
    <t>Семенисова</t>
  </si>
  <si>
    <t>Софья</t>
  </si>
  <si>
    <t>Сорокин</t>
  </si>
  <si>
    <t>Дмитрий</t>
  </si>
  <si>
    <t>Никита</t>
  </si>
  <si>
    <t>КНИИТ</t>
  </si>
  <si>
    <t>Юлия</t>
  </si>
  <si>
    <t>Мех-мат</t>
  </si>
  <si>
    <t>Игорь</t>
  </si>
  <si>
    <t>Владислав</t>
  </si>
  <si>
    <t>Биологический факультет</t>
  </si>
  <si>
    <t>Татьяна</t>
  </si>
  <si>
    <t>ФНБМТ</t>
  </si>
  <si>
    <t>Тришкин</t>
  </si>
  <si>
    <t>Козлова</t>
  </si>
  <si>
    <t>физический факультет</t>
  </si>
  <si>
    <t>Александр</t>
  </si>
  <si>
    <t>Механико-математический факультет</t>
  </si>
  <si>
    <t>Артем</t>
  </si>
  <si>
    <t>Даниил</t>
  </si>
  <si>
    <t>Алексей</t>
  </si>
  <si>
    <t>Алёна</t>
  </si>
  <si>
    <t>Павел</t>
  </si>
  <si>
    <t>ФНП</t>
  </si>
  <si>
    <t>Институт химии</t>
  </si>
  <si>
    <t>Романов</t>
  </si>
  <si>
    <t>Яна</t>
  </si>
  <si>
    <t>Егор</t>
  </si>
  <si>
    <t>Елена</t>
  </si>
  <si>
    <t>Богатенко</t>
  </si>
  <si>
    <t>Юридический факультет</t>
  </si>
  <si>
    <t>Пашкова</t>
  </si>
  <si>
    <t>Григорьев</t>
  </si>
  <si>
    <t>Соколков</t>
  </si>
  <si>
    <t>Вероника</t>
  </si>
  <si>
    <t>Путилов</t>
  </si>
  <si>
    <t>Ростунцова</t>
  </si>
  <si>
    <t>Давлеткалиев</t>
  </si>
  <si>
    <t>Талгат</t>
  </si>
  <si>
    <t>Юридический</t>
  </si>
  <si>
    <t>Мельникова</t>
  </si>
  <si>
    <t>Кондратьев</t>
  </si>
  <si>
    <t>Волохина</t>
  </si>
  <si>
    <t>Терехов</t>
  </si>
  <si>
    <t>СГУ Мех-Мат</t>
  </si>
  <si>
    <t>Клочко</t>
  </si>
  <si>
    <t>FCE</t>
  </si>
  <si>
    <t>CAE</t>
  </si>
  <si>
    <t>PET</t>
  </si>
  <si>
    <t>Тупикова</t>
  </si>
  <si>
    <t>№</t>
  </si>
  <si>
    <t>ФИО</t>
  </si>
  <si>
    <t>Use of English</t>
  </si>
  <si>
    <t>Reading</t>
  </si>
  <si>
    <t xml:space="preserve">Давыдов </t>
  </si>
  <si>
    <t>%</t>
  </si>
  <si>
    <t>Use of English/14</t>
  </si>
  <si>
    <t>Listening/10</t>
  </si>
  <si>
    <t>Reading/16</t>
  </si>
  <si>
    <t xml:space="preserve">итого/40 </t>
  </si>
  <si>
    <t>Reading/14</t>
  </si>
  <si>
    <t>Use of English/23</t>
  </si>
  <si>
    <t>Listening/8</t>
  </si>
  <si>
    <t>Рогачева</t>
  </si>
  <si>
    <t>Пензин</t>
  </si>
  <si>
    <t>Федорченко</t>
  </si>
  <si>
    <t>Андросов</t>
  </si>
  <si>
    <t>Кожина</t>
  </si>
  <si>
    <t>экономический фак-т</t>
  </si>
  <si>
    <t>Уколова</t>
  </si>
  <si>
    <t>Speaking/30</t>
  </si>
  <si>
    <t>Битюцкий</t>
  </si>
  <si>
    <t>Speaking/25</t>
  </si>
  <si>
    <t>Ренат</t>
  </si>
  <si>
    <t>Writing/20</t>
  </si>
  <si>
    <t>max 45</t>
  </si>
  <si>
    <t>2+3 тур</t>
  </si>
  <si>
    <t>Writing/40</t>
  </si>
  <si>
    <t>итого 3 тур</t>
  </si>
  <si>
    <t>3 тур max 70</t>
  </si>
  <si>
    <t>2 тур ИТОГО/45</t>
  </si>
  <si>
    <t>1 место</t>
  </si>
  <si>
    <t>2 место</t>
  </si>
  <si>
    <t>3 место</t>
  </si>
  <si>
    <t>факультет</t>
  </si>
  <si>
    <t>Listening/12</t>
  </si>
  <si>
    <t>Итого/37</t>
  </si>
  <si>
    <t>Результаты ОЛИМПИАДЫ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</si>
</sst>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rgb="FF000000"/>
      <name val="Calibri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2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FF0000"/>
      <name val="Calibri"/>
      <family val="2"/>
      <charset val="204"/>
    </font>
    <font>
      <sz val="12"/>
      <color rgb="FF00206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0"/>
      <color rgb="FF00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ont="1"/>
    <xf numFmtId="0" fontId="0" fillId="0" borderId="1" xfId="0" applyFont="1" applyBorder="1"/>
    <xf numFmtId="0" fontId="0" fillId="2" borderId="1" xfId="0" applyFont="1" applyFill="1" applyBorder="1"/>
    <xf numFmtId="0" fontId="0" fillId="3" borderId="1" xfId="0" applyFont="1" applyFill="1" applyBorder="1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0" fontId="1" fillId="0" borderId="1" xfId="0" applyFont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0" fillId="7" borderId="1" xfId="0" applyFont="1" applyFill="1" applyBorder="1"/>
    <xf numFmtId="0" fontId="2" fillId="8" borderId="1" xfId="0" applyFont="1" applyFill="1" applyBorder="1"/>
    <xf numFmtId="0" fontId="2" fillId="6" borderId="1" xfId="0" applyFont="1" applyFill="1" applyBorder="1" applyAlignment="1">
      <alignment wrapText="1"/>
    </xf>
    <xf numFmtId="0" fontId="3" fillId="7" borderId="0" xfId="0" applyFont="1" applyFill="1"/>
    <xf numFmtId="2" fontId="0" fillId="7" borderId="1" xfId="0" applyNumberFormat="1" applyFont="1" applyFill="1" applyBorder="1" applyAlignment="1">
      <alignment wrapText="1"/>
    </xf>
    <xf numFmtId="0" fontId="8" fillId="7" borderId="1" xfId="0" applyFont="1" applyFill="1" applyBorder="1"/>
    <xf numFmtId="0" fontId="0" fillId="9" borderId="1" xfId="0" applyFont="1" applyFill="1" applyBorder="1"/>
    <xf numFmtId="0" fontId="0" fillId="11" borderId="1" xfId="0" applyFont="1" applyFill="1" applyBorder="1"/>
    <xf numFmtId="0" fontId="2" fillId="11" borderId="1" xfId="0" applyFont="1" applyFill="1" applyBorder="1"/>
    <xf numFmtId="0" fontId="4" fillId="11" borderId="1" xfId="0" applyFont="1" applyFill="1" applyBorder="1"/>
    <xf numFmtId="0" fontId="4" fillId="11" borderId="1" xfId="0" applyFont="1" applyFill="1" applyBorder="1" applyAlignment="1">
      <alignment wrapText="1"/>
    </xf>
    <xf numFmtId="0" fontId="2" fillId="9" borderId="1" xfId="0" applyFont="1" applyFill="1" applyBorder="1"/>
    <xf numFmtId="0" fontId="0" fillId="12" borderId="1" xfId="0" applyFont="1" applyFill="1" applyBorder="1"/>
    <xf numFmtId="0" fontId="0" fillId="12" borderId="1" xfId="0" applyFill="1" applyBorder="1"/>
    <xf numFmtId="0" fontId="1" fillId="7" borderId="1" xfId="0" applyFont="1" applyFill="1" applyBorder="1"/>
    <xf numFmtId="0" fontId="7" fillId="3" borderId="1" xfId="0" applyFont="1" applyFill="1" applyBorder="1"/>
    <xf numFmtId="0" fontId="3" fillId="11" borderId="1" xfId="0" applyFont="1" applyFill="1" applyBorder="1"/>
    <xf numFmtId="0" fontId="1" fillId="12" borderId="1" xfId="0" applyFont="1" applyFill="1" applyBorder="1"/>
    <xf numFmtId="0" fontId="9" fillId="12" borderId="1" xfId="0" applyFont="1" applyFill="1" applyBorder="1"/>
    <xf numFmtId="0" fontId="3" fillId="12" borderId="1" xfId="0" applyFont="1" applyFill="1" applyBorder="1"/>
    <xf numFmtId="0" fontId="2" fillId="7" borderId="1" xfId="0" applyFont="1" applyFill="1" applyBorder="1"/>
    <xf numFmtId="0" fontId="9" fillId="9" borderId="1" xfId="0" applyFont="1" applyFill="1" applyBorder="1"/>
    <xf numFmtId="0" fontId="0" fillId="4" borderId="1" xfId="0" applyFont="1" applyFill="1" applyBorder="1"/>
    <xf numFmtId="0" fontId="0" fillId="13" borderId="1" xfId="0" applyFont="1" applyFill="1" applyBorder="1"/>
    <xf numFmtId="0" fontId="0" fillId="14" borderId="1" xfId="0" applyFont="1" applyFill="1" applyBorder="1"/>
    <xf numFmtId="0" fontId="2" fillId="4" borderId="1" xfId="0" applyFont="1" applyFill="1" applyBorder="1"/>
    <xf numFmtId="0" fontId="0" fillId="4" borderId="0" xfId="0" applyFont="1" applyFill="1"/>
    <xf numFmtId="0" fontId="9" fillId="0" borderId="1" xfId="0" applyFont="1" applyBorder="1"/>
    <xf numFmtId="0" fontId="9" fillId="14" borderId="1" xfId="0" applyFont="1" applyFill="1" applyBorder="1"/>
    <xf numFmtId="0" fontId="0" fillId="13" borderId="1" xfId="0" applyFill="1" applyBorder="1"/>
    <xf numFmtId="0" fontId="9" fillId="13" borderId="1" xfId="0" applyFont="1" applyFill="1" applyBorder="1"/>
    <xf numFmtId="0" fontId="2" fillId="13" borderId="1" xfId="0" applyFont="1" applyFill="1" applyBorder="1"/>
    <xf numFmtId="2" fontId="9" fillId="14" borderId="1" xfId="0" applyNumberFormat="1" applyFont="1" applyFill="1" applyBorder="1" applyAlignment="1">
      <alignment wrapText="1"/>
    </xf>
    <xf numFmtId="0" fontId="10" fillId="10" borderId="1" xfId="0" applyFont="1" applyFill="1" applyBorder="1" applyAlignment="1">
      <alignment wrapText="1"/>
    </xf>
    <xf numFmtId="0" fontId="2" fillId="0" borderId="0" xfId="0" applyFont="1"/>
    <xf numFmtId="2" fontId="1" fillId="7" borderId="1" xfId="0" applyNumberFormat="1" applyFont="1" applyFill="1" applyBorder="1" applyAlignment="1">
      <alignment wrapText="1"/>
    </xf>
    <xf numFmtId="0" fontId="2" fillId="15" borderId="1" xfId="0" applyFont="1" applyFill="1" applyBorder="1"/>
    <xf numFmtId="0" fontId="0" fillId="16" borderId="1" xfId="0" applyFont="1" applyFill="1" applyBorder="1" applyAlignment="1">
      <alignment wrapText="1"/>
    </xf>
    <xf numFmtId="0" fontId="2" fillId="16" borderId="1" xfId="0" applyFont="1" applyFill="1" applyBorder="1" applyAlignment="1">
      <alignment wrapText="1"/>
    </xf>
    <xf numFmtId="0" fontId="0" fillId="17" borderId="1" xfId="0" applyFont="1" applyFill="1" applyBorder="1"/>
    <xf numFmtId="0" fontId="0" fillId="17" borderId="1" xfId="0" applyFill="1" applyBorder="1"/>
    <xf numFmtId="0" fontId="1" fillId="17" borderId="1" xfId="0" applyFont="1" applyFill="1" applyBorder="1"/>
    <xf numFmtId="0" fontId="9" fillId="17" borderId="1" xfId="0" applyFont="1" applyFill="1" applyBorder="1"/>
    <xf numFmtId="0" fontId="9" fillId="7" borderId="1" xfId="0" applyFont="1" applyFill="1" applyBorder="1"/>
    <xf numFmtId="0" fontId="2" fillId="11" borderId="1" xfId="0" applyFont="1" applyFill="1" applyBorder="1" applyAlignment="1">
      <alignment wrapText="1"/>
    </xf>
    <xf numFmtId="0" fontId="2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2"/>
  <sheetViews>
    <sheetView tabSelected="1" workbookViewId="0">
      <selection activeCell="P33" sqref="P33"/>
    </sheetView>
  </sheetViews>
  <sheetFormatPr defaultRowHeight="15.75" x14ac:dyDescent="0.25"/>
  <cols>
    <col min="1" max="1" width="3" customWidth="1"/>
    <col min="2" max="2" width="11.125" customWidth="1"/>
    <col min="4" max="4" width="10" customWidth="1"/>
    <col min="5" max="5" width="4.875" customWidth="1"/>
    <col min="6" max="7" width="5.875" customWidth="1"/>
    <col min="8" max="8" width="5.5" customWidth="1"/>
    <col min="9" max="9" width="6.75" customWidth="1"/>
    <col min="10" max="10" width="5.25" customWidth="1"/>
    <col min="11" max="11" width="8.375" customWidth="1"/>
    <col min="12" max="12" width="7.5" customWidth="1"/>
    <col min="13" max="13" width="7.125" customWidth="1"/>
    <col min="14" max="14" width="6.625" customWidth="1"/>
    <col min="15" max="15" width="11.5" customWidth="1"/>
  </cols>
  <sheetData>
    <row r="1" spans="1:15" ht="39" customHeight="1" x14ac:dyDescent="0.25">
      <c r="A1" s="5" t="s">
        <v>61</v>
      </c>
      <c r="B1" s="4" t="s">
        <v>0</v>
      </c>
      <c r="C1" s="4" t="s">
        <v>1</v>
      </c>
      <c r="D1" s="7" t="s">
        <v>95</v>
      </c>
      <c r="E1" s="37"/>
      <c r="F1" s="9" t="s">
        <v>73</v>
      </c>
      <c r="G1" s="9" t="s">
        <v>72</v>
      </c>
      <c r="H1" s="9" t="s">
        <v>71</v>
      </c>
      <c r="I1" s="43" t="s">
        <v>91</v>
      </c>
      <c r="J1" s="46" t="s">
        <v>66</v>
      </c>
      <c r="K1" s="47" t="s">
        <v>81</v>
      </c>
      <c r="L1" s="48" t="s">
        <v>88</v>
      </c>
      <c r="M1" s="42" t="s">
        <v>90</v>
      </c>
      <c r="N1" s="5" t="s">
        <v>87</v>
      </c>
      <c r="O1" s="55" t="s">
        <v>98</v>
      </c>
    </row>
    <row r="2" spans="1:15" x14ac:dyDescent="0.25">
      <c r="A2" s="29">
        <v>1</v>
      </c>
      <c r="B2" s="22" t="s">
        <v>80</v>
      </c>
      <c r="C2" s="22" t="s">
        <v>5</v>
      </c>
      <c r="D2" s="22" t="s">
        <v>3</v>
      </c>
      <c r="E2" s="28" t="s">
        <v>58</v>
      </c>
      <c r="F2" s="23">
        <v>8</v>
      </c>
      <c r="G2" s="22">
        <v>13</v>
      </c>
      <c r="H2" s="23">
        <v>19</v>
      </c>
      <c r="I2" s="29">
        <f>SUM(F2:H2)</f>
        <v>40</v>
      </c>
      <c r="J2" s="27">
        <f>I2/45*100</f>
        <v>88.888888888888886</v>
      </c>
      <c r="K2" s="49">
        <f>4.5+5+5+5+4.5+5</f>
        <v>29</v>
      </c>
      <c r="L2" s="49">
        <f>17+16</f>
        <v>33</v>
      </c>
      <c r="M2" s="41">
        <f t="shared" ref="M2:M13" si="0">SUM(K2:L2)</f>
        <v>62</v>
      </c>
      <c r="N2" s="37">
        <f t="shared" ref="N2:N13" si="1">I2+M2</f>
        <v>102</v>
      </c>
      <c r="O2" s="44" t="s">
        <v>92</v>
      </c>
    </row>
    <row r="3" spans="1:15" x14ac:dyDescent="0.25">
      <c r="A3" s="29">
        <v>2</v>
      </c>
      <c r="B3" s="27" t="s">
        <v>40</v>
      </c>
      <c r="C3" s="27" t="s">
        <v>22</v>
      </c>
      <c r="D3" s="27" t="s">
        <v>26</v>
      </c>
      <c r="E3" s="28" t="s">
        <v>58</v>
      </c>
      <c r="F3" s="22">
        <v>6</v>
      </c>
      <c r="G3" s="22">
        <v>15</v>
      </c>
      <c r="H3" s="22">
        <v>11</v>
      </c>
      <c r="I3" s="28">
        <f>SUM(F3:H3)</f>
        <v>32</v>
      </c>
      <c r="J3" s="27">
        <f t="shared" ref="J3:J13" si="2">I3/45*100</f>
        <v>71.111111111111114</v>
      </c>
      <c r="K3" s="50">
        <f>4.5+4.5+5+5+4.5+4</f>
        <v>27.5</v>
      </c>
      <c r="L3" s="50">
        <f>18+16</f>
        <v>34</v>
      </c>
      <c r="M3" s="41">
        <f t="shared" si="0"/>
        <v>61.5</v>
      </c>
      <c r="N3" s="37">
        <f t="shared" si="1"/>
        <v>93.5</v>
      </c>
      <c r="O3" s="44" t="s">
        <v>93</v>
      </c>
    </row>
    <row r="4" spans="1:15" x14ac:dyDescent="0.25">
      <c r="A4" s="29">
        <v>3</v>
      </c>
      <c r="B4" s="22" t="s">
        <v>25</v>
      </c>
      <c r="C4" s="22" t="s">
        <v>22</v>
      </c>
      <c r="D4" s="22" t="s">
        <v>21</v>
      </c>
      <c r="E4" s="28" t="s">
        <v>58</v>
      </c>
      <c r="F4" s="22">
        <v>7</v>
      </c>
      <c r="G4" s="22">
        <v>22</v>
      </c>
      <c r="H4" s="22">
        <v>14</v>
      </c>
      <c r="I4" s="28">
        <f>SUM(F4:H4)</f>
        <v>43</v>
      </c>
      <c r="J4" s="27">
        <f t="shared" si="2"/>
        <v>95.555555555555557</v>
      </c>
      <c r="K4" s="50">
        <f>4.5+5+5+5+5+4</f>
        <v>28.5</v>
      </c>
      <c r="L4" s="50">
        <v>22</v>
      </c>
      <c r="M4" s="41">
        <f t="shared" si="0"/>
        <v>50.5</v>
      </c>
      <c r="N4" s="37">
        <f t="shared" si="1"/>
        <v>93.5</v>
      </c>
      <c r="O4" s="44" t="s">
        <v>93</v>
      </c>
    </row>
    <row r="5" spans="1:15" x14ac:dyDescent="0.25">
      <c r="A5" s="29">
        <v>4</v>
      </c>
      <c r="B5" s="27" t="s">
        <v>51</v>
      </c>
      <c r="C5" s="27" t="s">
        <v>4</v>
      </c>
      <c r="D5" s="27" t="s">
        <v>41</v>
      </c>
      <c r="E5" s="28" t="s">
        <v>58</v>
      </c>
      <c r="F5" s="22">
        <v>7</v>
      </c>
      <c r="G5" s="22">
        <v>12</v>
      </c>
      <c r="H5" s="22">
        <v>12</v>
      </c>
      <c r="I5" s="28">
        <f>SUM(F5:H5)</f>
        <v>31</v>
      </c>
      <c r="J5" s="27">
        <f t="shared" si="2"/>
        <v>68.888888888888886</v>
      </c>
      <c r="K5" s="50">
        <f>4.5+4.5+4.5+5+4.5+3.5</f>
        <v>26.5</v>
      </c>
      <c r="L5" s="51">
        <f>18+16</f>
        <v>34</v>
      </c>
      <c r="M5" s="41">
        <f t="shared" si="0"/>
        <v>60.5</v>
      </c>
      <c r="N5" s="37">
        <f t="shared" si="1"/>
        <v>91.5</v>
      </c>
      <c r="O5" s="44" t="s">
        <v>94</v>
      </c>
    </row>
    <row r="6" spans="1:15" x14ac:dyDescent="0.25">
      <c r="A6" s="27">
        <v>5</v>
      </c>
      <c r="B6" s="22" t="s">
        <v>77</v>
      </c>
      <c r="C6" s="22" t="s">
        <v>8</v>
      </c>
      <c r="D6" s="22" t="s">
        <v>3</v>
      </c>
      <c r="E6" s="28" t="s">
        <v>58</v>
      </c>
      <c r="F6" s="23">
        <v>7</v>
      </c>
      <c r="G6" s="22"/>
      <c r="H6" s="23">
        <v>31</v>
      </c>
      <c r="I6" s="28">
        <v>38</v>
      </c>
      <c r="J6" s="27">
        <f t="shared" si="2"/>
        <v>84.444444444444443</v>
      </c>
      <c r="K6" s="50">
        <f>4+4+4.5+4.5+4.5+3</f>
        <v>24.5</v>
      </c>
      <c r="L6" s="50">
        <f>12+13</f>
        <v>25</v>
      </c>
      <c r="M6" s="41">
        <f t="shared" si="0"/>
        <v>49.5</v>
      </c>
      <c r="N6" s="1">
        <f t="shared" si="1"/>
        <v>87.5</v>
      </c>
    </row>
    <row r="7" spans="1:15" x14ac:dyDescent="0.25">
      <c r="A7" s="27">
        <v>6</v>
      </c>
      <c r="B7" s="22" t="s">
        <v>43</v>
      </c>
      <c r="C7" s="22" t="s">
        <v>31</v>
      </c>
      <c r="D7" s="22" t="s">
        <v>3</v>
      </c>
      <c r="E7" s="28" t="s">
        <v>58</v>
      </c>
      <c r="F7" s="22">
        <v>7</v>
      </c>
      <c r="G7" s="22">
        <v>16</v>
      </c>
      <c r="H7" s="22">
        <v>12</v>
      </c>
      <c r="I7" s="28">
        <f t="shared" ref="I7:I13" si="3">SUM(F7:H7)</f>
        <v>35</v>
      </c>
      <c r="J7" s="27">
        <f t="shared" si="2"/>
        <v>77.777777777777786</v>
      </c>
      <c r="K7" s="50">
        <f>3.5+4+4+4.5+4+3</f>
        <v>23</v>
      </c>
      <c r="L7" s="50">
        <f>14+15</f>
        <v>29</v>
      </c>
      <c r="M7" s="39">
        <f t="shared" si="0"/>
        <v>52</v>
      </c>
      <c r="N7" s="1">
        <f t="shared" si="1"/>
        <v>87</v>
      </c>
    </row>
    <row r="8" spans="1:15" x14ac:dyDescent="0.25">
      <c r="A8" s="27">
        <v>7</v>
      </c>
      <c r="B8" s="22" t="s">
        <v>52</v>
      </c>
      <c r="C8" s="22" t="s">
        <v>38</v>
      </c>
      <c r="D8" s="22" t="s">
        <v>3</v>
      </c>
      <c r="E8" s="28" t="s">
        <v>58</v>
      </c>
      <c r="F8" s="22">
        <v>8</v>
      </c>
      <c r="G8" s="22">
        <v>11</v>
      </c>
      <c r="H8" s="22">
        <v>11</v>
      </c>
      <c r="I8" s="28">
        <f t="shared" si="3"/>
        <v>30</v>
      </c>
      <c r="J8" s="27">
        <f t="shared" si="2"/>
        <v>66.666666666666657</v>
      </c>
      <c r="K8" s="52">
        <f>4.5+5+5+5+5+4</f>
        <v>28.5</v>
      </c>
      <c r="L8" s="49">
        <f>12+14</f>
        <v>26</v>
      </c>
      <c r="M8" s="33">
        <f t="shared" si="0"/>
        <v>54.5</v>
      </c>
      <c r="N8" s="1">
        <f t="shared" si="1"/>
        <v>84.5</v>
      </c>
    </row>
    <row r="9" spans="1:15" x14ac:dyDescent="0.25">
      <c r="A9" s="27">
        <v>8</v>
      </c>
      <c r="B9" s="22" t="s">
        <v>78</v>
      </c>
      <c r="C9" s="22" t="s">
        <v>2</v>
      </c>
      <c r="D9" s="22" t="s">
        <v>3</v>
      </c>
      <c r="E9" s="28" t="s">
        <v>58</v>
      </c>
      <c r="F9" s="23">
        <v>7</v>
      </c>
      <c r="G9" s="22"/>
      <c r="H9" s="23">
        <v>23</v>
      </c>
      <c r="I9" s="29">
        <f t="shared" si="3"/>
        <v>30</v>
      </c>
      <c r="J9" s="27">
        <f t="shared" si="2"/>
        <v>66.666666666666657</v>
      </c>
      <c r="K9" s="49">
        <f>4+4+4+4.5+4.5+3.5</f>
        <v>24.5</v>
      </c>
      <c r="L9" s="49">
        <f>14+14</f>
        <v>28</v>
      </c>
      <c r="M9" s="33">
        <f t="shared" si="0"/>
        <v>52.5</v>
      </c>
      <c r="N9" s="1">
        <f t="shared" si="1"/>
        <v>82.5</v>
      </c>
    </row>
    <row r="10" spans="1:15" x14ac:dyDescent="0.25">
      <c r="A10" s="22">
        <v>9</v>
      </c>
      <c r="B10" s="27" t="s">
        <v>13</v>
      </c>
      <c r="C10" s="27" t="s">
        <v>14</v>
      </c>
      <c r="D10" s="27" t="s">
        <v>3</v>
      </c>
      <c r="E10" s="28" t="s">
        <v>58</v>
      </c>
      <c r="F10" s="22">
        <v>7</v>
      </c>
      <c r="G10" s="22">
        <v>13</v>
      </c>
      <c r="H10" s="22">
        <v>11</v>
      </c>
      <c r="I10" s="28">
        <f t="shared" si="3"/>
        <v>31</v>
      </c>
      <c r="J10" s="27">
        <f t="shared" si="2"/>
        <v>68.888888888888886</v>
      </c>
      <c r="K10" s="50">
        <f>4+4+4+3+4+3</f>
        <v>22</v>
      </c>
      <c r="L10" s="50">
        <f>15+14</f>
        <v>29</v>
      </c>
      <c r="M10" s="39">
        <f t="shared" si="0"/>
        <v>51</v>
      </c>
      <c r="N10" s="1">
        <f t="shared" si="1"/>
        <v>82</v>
      </c>
    </row>
    <row r="11" spans="1:15" x14ac:dyDescent="0.25">
      <c r="A11" s="22">
        <v>10</v>
      </c>
      <c r="B11" s="27" t="s">
        <v>46</v>
      </c>
      <c r="C11" s="27" t="s">
        <v>30</v>
      </c>
      <c r="D11" s="27" t="s">
        <v>3</v>
      </c>
      <c r="E11" s="28" t="s">
        <v>58</v>
      </c>
      <c r="F11" s="22">
        <v>8</v>
      </c>
      <c r="G11" s="22">
        <v>12</v>
      </c>
      <c r="H11" s="22">
        <v>11</v>
      </c>
      <c r="I11" s="28">
        <f t="shared" si="3"/>
        <v>31</v>
      </c>
      <c r="J11" s="27">
        <f t="shared" si="2"/>
        <v>68.888888888888886</v>
      </c>
      <c r="K11" s="50">
        <f>3.5+4+4+4+4+3.5</f>
        <v>23</v>
      </c>
      <c r="L11" s="50">
        <f>14+13</f>
        <v>27</v>
      </c>
      <c r="M11" s="39">
        <f t="shared" si="0"/>
        <v>50</v>
      </c>
      <c r="N11" s="1">
        <f t="shared" si="1"/>
        <v>81</v>
      </c>
    </row>
    <row r="12" spans="1:15" x14ac:dyDescent="0.25">
      <c r="A12" s="27">
        <v>11</v>
      </c>
      <c r="B12" s="27" t="s">
        <v>60</v>
      </c>
      <c r="C12" s="27" t="s">
        <v>45</v>
      </c>
      <c r="D12" s="27" t="s">
        <v>41</v>
      </c>
      <c r="E12" s="29" t="s">
        <v>58</v>
      </c>
      <c r="F12" s="27">
        <v>7</v>
      </c>
      <c r="G12" s="27">
        <v>12</v>
      </c>
      <c r="H12" s="27">
        <v>11</v>
      </c>
      <c r="I12" s="29">
        <f t="shared" si="3"/>
        <v>30</v>
      </c>
      <c r="J12" s="27">
        <f t="shared" si="2"/>
        <v>66.666666666666657</v>
      </c>
      <c r="K12" s="49">
        <f>3.5+3.5+4+4.5+4+4</f>
        <v>23.5</v>
      </c>
      <c r="L12" s="49">
        <f>13+14</f>
        <v>27</v>
      </c>
      <c r="M12" s="33">
        <f t="shared" si="0"/>
        <v>50.5</v>
      </c>
      <c r="N12" s="1">
        <f t="shared" si="1"/>
        <v>80.5</v>
      </c>
    </row>
    <row r="13" spans="1:15" x14ac:dyDescent="0.25">
      <c r="A13" s="27">
        <v>12</v>
      </c>
      <c r="B13" s="27" t="s">
        <v>44</v>
      </c>
      <c r="C13" s="27" t="s">
        <v>33</v>
      </c>
      <c r="D13" s="27" t="s">
        <v>3</v>
      </c>
      <c r="E13" s="29" t="s">
        <v>58</v>
      </c>
      <c r="F13" s="27">
        <v>7</v>
      </c>
      <c r="G13" s="27">
        <v>13</v>
      </c>
      <c r="H13" s="27">
        <v>10</v>
      </c>
      <c r="I13" s="29">
        <f t="shared" si="3"/>
        <v>30</v>
      </c>
      <c r="J13" s="27">
        <f t="shared" si="2"/>
        <v>66.666666666666657</v>
      </c>
      <c r="K13" s="49">
        <f>3.5+4+4+4.5+4+4</f>
        <v>24</v>
      </c>
      <c r="L13" s="49">
        <f>13+13</f>
        <v>26</v>
      </c>
      <c r="M13" s="33">
        <f t="shared" si="0"/>
        <v>50</v>
      </c>
      <c r="N13" s="1">
        <f t="shared" si="1"/>
        <v>80</v>
      </c>
    </row>
    <row r="14" spans="1:15" ht="39" x14ac:dyDescent="0.25">
      <c r="A14" s="32"/>
      <c r="B14" s="35" t="s">
        <v>62</v>
      </c>
      <c r="C14" s="32"/>
      <c r="D14" s="32"/>
      <c r="E14" s="36"/>
      <c r="F14" s="8" t="s">
        <v>68</v>
      </c>
      <c r="G14" s="8" t="s">
        <v>67</v>
      </c>
      <c r="H14" s="8" t="s">
        <v>69</v>
      </c>
      <c r="I14" s="12" t="s">
        <v>70</v>
      </c>
      <c r="J14" s="11" t="s">
        <v>66</v>
      </c>
      <c r="K14" s="48" t="s">
        <v>83</v>
      </c>
      <c r="L14" s="47" t="s">
        <v>85</v>
      </c>
      <c r="M14" s="38" t="s">
        <v>86</v>
      </c>
      <c r="N14" s="5" t="s">
        <v>87</v>
      </c>
    </row>
    <row r="15" spans="1:15" x14ac:dyDescent="0.25">
      <c r="A15" s="53">
        <v>1</v>
      </c>
      <c r="B15" s="10" t="s">
        <v>48</v>
      </c>
      <c r="C15" s="10" t="s">
        <v>49</v>
      </c>
      <c r="D15" s="10" t="s">
        <v>50</v>
      </c>
      <c r="E15" s="13" t="s">
        <v>57</v>
      </c>
      <c r="F15" s="10">
        <v>10</v>
      </c>
      <c r="G15" s="10">
        <v>6</v>
      </c>
      <c r="H15" s="10">
        <v>12</v>
      </c>
      <c r="I15" s="10">
        <f t="shared" ref="I15:I23" si="4">(F15+G15+H15)/100*100</f>
        <v>28.000000000000004</v>
      </c>
      <c r="J15" s="14">
        <f t="shared" ref="J15:J23" si="5">I15/40*100</f>
        <v>70</v>
      </c>
      <c r="K15" s="49">
        <f>4+4+4+3.5+4</f>
        <v>19.5</v>
      </c>
      <c r="L15" s="49">
        <v>16</v>
      </c>
      <c r="M15" s="38">
        <f t="shared" ref="M15:M23" si="6">SUM(K15:L15)</f>
        <v>35.5</v>
      </c>
      <c r="N15" s="37">
        <f t="shared" ref="N15:N23" si="7">I15+M15</f>
        <v>63.5</v>
      </c>
      <c r="O15" s="44" t="s">
        <v>92</v>
      </c>
    </row>
    <row r="16" spans="1:15" x14ac:dyDescent="0.25">
      <c r="A16" s="53">
        <v>2</v>
      </c>
      <c r="B16" s="10" t="s">
        <v>9</v>
      </c>
      <c r="C16" s="10" t="s">
        <v>10</v>
      </c>
      <c r="D16" s="10" t="s">
        <v>3</v>
      </c>
      <c r="E16" s="13" t="s">
        <v>57</v>
      </c>
      <c r="F16" s="10">
        <v>7</v>
      </c>
      <c r="G16" s="10">
        <v>5</v>
      </c>
      <c r="H16" s="10">
        <v>12</v>
      </c>
      <c r="I16" s="10">
        <f t="shared" si="4"/>
        <v>24</v>
      </c>
      <c r="J16" s="14">
        <f t="shared" si="5"/>
        <v>60</v>
      </c>
      <c r="K16" s="49">
        <f>4.5+4.5+5+3.5+5</f>
        <v>22.5</v>
      </c>
      <c r="L16" s="49">
        <v>14</v>
      </c>
      <c r="M16" s="38">
        <f t="shared" si="6"/>
        <v>36.5</v>
      </c>
      <c r="N16" s="37">
        <f t="shared" si="7"/>
        <v>60.5</v>
      </c>
      <c r="O16" s="44" t="s">
        <v>93</v>
      </c>
    </row>
    <row r="17" spans="1:15" x14ac:dyDescent="0.25">
      <c r="A17" s="53">
        <v>3</v>
      </c>
      <c r="B17" s="15" t="s">
        <v>82</v>
      </c>
      <c r="C17" s="30" t="s">
        <v>29</v>
      </c>
      <c r="D17" s="10" t="s">
        <v>3</v>
      </c>
      <c r="E17" s="13" t="s">
        <v>57</v>
      </c>
      <c r="F17" s="10">
        <v>9</v>
      </c>
      <c r="G17" s="10">
        <v>6</v>
      </c>
      <c r="H17" s="10">
        <v>13</v>
      </c>
      <c r="I17" s="10">
        <f t="shared" si="4"/>
        <v>28.000000000000004</v>
      </c>
      <c r="J17" s="14">
        <f t="shared" si="5"/>
        <v>70</v>
      </c>
      <c r="K17" s="49">
        <f>4+3.5+4+3.5+3.5</f>
        <v>18.5</v>
      </c>
      <c r="L17" s="49">
        <v>13</v>
      </c>
      <c r="M17" s="34">
        <f t="shared" si="6"/>
        <v>31.5</v>
      </c>
      <c r="N17" s="37">
        <f t="shared" si="7"/>
        <v>59.5</v>
      </c>
      <c r="O17" s="44" t="s">
        <v>94</v>
      </c>
    </row>
    <row r="18" spans="1:15" x14ac:dyDescent="0.25">
      <c r="A18" s="10">
        <v>4</v>
      </c>
      <c r="B18" s="10" t="s">
        <v>7</v>
      </c>
      <c r="C18" s="10" t="s">
        <v>8</v>
      </c>
      <c r="D18" s="10" t="s">
        <v>3</v>
      </c>
      <c r="E18" s="13" t="s">
        <v>57</v>
      </c>
      <c r="F18" s="10">
        <v>7</v>
      </c>
      <c r="G18" s="10">
        <v>7</v>
      </c>
      <c r="H18" s="10">
        <v>13</v>
      </c>
      <c r="I18" s="10">
        <f t="shared" si="4"/>
        <v>27</v>
      </c>
      <c r="J18" s="14">
        <f t="shared" si="5"/>
        <v>67.5</v>
      </c>
      <c r="K18" s="49">
        <f>3.5+3.5+4+3.5+3.5</f>
        <v>18</v>
      </c>
      <c r="L18" s="49">
        <v>14</v>
      </c>
      <c r="M18" s="34">
        <f t="shared" si="6"/>
        <v>32</v>
      </c>
      <c r="N18" s="5">
        <f t="shared" si="7"/>
        <v>59</v>
      </c>
    </row>
    <row r="19" spans="1:15" x14ac:dyDescent="0.25">
      <c r="A19" s="10">
        <v>5</v>
      </c>
      <c r="B19" s="10" t="s">
        <v>53</v>
      </c>
      <c r="C19" s="10" t="s">
        <v>17</v>
      </c>
      <c r="D19" s="10" t="s">
        <v>16</v>
      </c>
      <c r="E19" s="13" t="s">
        <v>57</v>
      </c>
      <c r="F19" s="10">
        <v>8</v>
      </c>
      <c r="G19" s="10">
        <v>4</v>
      </c>
      <c r="H19" s="10">
        <v>13</v>
      </c>
      <c r="I19" s="10">
        <f t="shared" si="4"/>
        <v>25</v>
      </c>
      <c r="J19" s="14">
        <f t="shared" si="5"/>
        <v>62.5</v>
      </c>
      <c r="K19" s="49">
        <f>4+4+4.5+3+4</f>
        <v>19.5</v>
      </c>
      <c r="L19" s="49">
        <v>14</v>
      </c>
      <c r="M19" s="34">
        <f t="shared" si="6"/>
        <v>33.5</v>
      </c>
      <c r="N19" s="1">
        <f t="shared" si="7"/>
        <v>58.5</v>
      </c>
    </row>
    <row r="20" spans="1:15" x14ac:dyDescent="0.25">
      <c r="A20" s="24">
        <v>6</v>
      </c>
      <c r="B20" s="24" t="s">
        <v>65</v>
      </c>
      <c r="C20" s="24" t="s">
        <v>84</v>
      </c>
      <c r="D20" s="24" t="s">
        <v>34</v>
      </c>
      <c r="E20" s="13" t="s">
        <v>57</v>
      </c>
      <c r="F20" s="24">
        <v>8</v>
      </c>
      <c r="G20" s="24">
        <v>6</v>
      </c>
      <c r="H20" s="24">
        <v>12</v>
      </c>
      <c r="I20" s="24">
        <f t="shared" si="4"/>
        <v>26</v>
      </c>
      <c r="J20" s="45">
        <f t="shared" si="5"/>
        <v>65</v>
      </c>
      <c r="K20" s="49">
        <f>4.5+4.5+5+3+4.5</f>
        <v>21.5</v>
      </c>
      <c r="L20" s="49">
        <v>11</v>
      </c>
      <c r="M20" s="34">
        <f t="shared" si="6"/>
        <v>32.5</v>
      </c>
      <c r="N20" s="1">
        <f t="shared" si="7"/>
        <v>58.5</v>
      </c>
    </row>
    <row r="21" spans="1:15" x14ac:dyDescent="0.25">
      <c r="A21" s="24">
        <v>7</v>
      </c>
      <c r="B21" s="24" t="s">
        <v>11</v>
      </c>
      <c r="C21" s="24" t="s">
        <v>12</v>
      </c>
      <c r="D21" s="24" t="s">
        <v>3</v>
      </c>
      <c r="E21" s="13" t="s">
        <v>57</v>
      </c>
      <c r="F21" s="24">
        <v>6</v>
      </c>
      <c r="G21" s="24">
        <v>5</v>
      </c>
      <c r="H21" s="24">
        <v>12</v>
      </c>
      <c r="I21" s="24">
        <f t="shared" si="4"/>
        <v>23</v>
      </c>
      <c r="J21" s="45">
        <f t="shared" si="5"/>
        <v>57.499999999999993</v>
      </c>
      <c r="K21" s="49">
        <f>4+4+5+3.5+4.5</f>
        <v>21</v>
      </c>
      <c r="L21" s="49">
        <v>14</v>
      </c>
      <c r="M21" s="38">
        <f t="shared" si="6"/>
        <v>35</v>
      </c>
      <c r="N21" s="1">
        <f t="shared" si="7"/>
        <v>58</v>
      </c>
    </row>
    <row r="22" spans="1:15" x14ac:dyDescent="0.25">
      <c r="A22" s="24">
        <v>8</v>
      </c>
      <c r="B22" s="24" t="s">
        <v>47</v>
      </c>
      <c r="C22" s="24" t="s">
        <v>32</v>
      </c>
      <c r="D22" s="24" t="s">
        <v>34</v>
      </c>
      <c r="E22" s="13" t="s">
        <v>57</v>
      </c>
      <c r="F22" s="24">
        <v>6</v>
      </c>
      <c r="G22" s="24">
        <v>6</v>
      </c>
      <c r="H22" s="24">
        <v>11</v>
      </c>
      <c r="I22" s="24">
        <f t="shared" si="4"/>
        <v>23</v>
      </c>
      <c r="J22" s="45">
        <f t="shared" si="5"/>
        <v>57.499999999999993</v>
      </c>
      <c r="K22" s="49">
        <f>4+4+4.5+3+4</f>
        <v>19.5</v>
      </c>
      <c r="L22" s="49">
        <v>15</v>
      </c>
      <c r="M22" s="34">
        <f t="shared" si="6"/>
        <v>34.5</v>
      </c>
      <c r="N22" s="1">
        <f t="shared" si="7"/>
        <v>57.5</v>
      </c>
    </row>
    <row r="23" spans="1:15" x14ac:dyDescent="0.25">
      <c r="A23" s="24">
        <v>9</v>
      </c>
      <c r="B23" s="24" t="s">
        <v>54</v>
      </c>
      <c r="C23" s="24" t="s">
        <v>33</v>
      </c>
      <c r="D23" s="24" t="s">
        <v>55</v>
      </c>
      <c r="E23" s="13" t="s">
        <v>57</v>
      </c>
      <c r="F23" s="24">
        <v>7</v>
      </c>
      <c r="G23" s="24">
        <v>6</v>
      </c>
      <c r="H23" s="24">
        <v>13</v>
      </c>
      <c r="I23" s="24">
        <f t="shared" si="4"/>
        <v>26</v>
      </c>
      <c r="J23" s="45">
        <f t="shared" si="5"/>
        <v>65</v>
      </c>
      <c r="K23" s="49">
        <f>4+3.5+4+3+3.5</f>
        <v>18</v>
      </c>
      <c r="L23" s="49">
        <v>13</v>
      </c>
      <c r="M23" s="34">
        <f t="shared" si="6"/>
        <v>31</v>
      </c>
      <c r="N23" s="1">
        <f t="shared" si="7"/>
        <v>57</v>
      </c>
    </row>
    <row r="24" spans="1:15" ht="31.5" x14ac:dyDescent="0.25">
      <c r="A24" s="17"/>
      <c r="B24" s="18" t="s">
        <v>62</v>
      </c>
      <c r="C24" s="17"/>
      <c r="D24" s="17"/>
      <c r="E24" s="26"/>
      <c r="F24" s="20" t="s">
        <v>96</v>
      </c>
      <c r="G24" s="20" t="s">
        <v>63</v>
      </c>
      <c r="H24" s="19" t="s">
        <v>64</v>
      </c>
      <c r="I24" s="54" t="s">
        <v>97</v>
      </c>
      <c r="J24" s="6" t="s">
        <v>66</v>
      </c>
      <c r="K24" s="48" t="s">
        <v>83</v>
      </c>
      <c r="L24" s="48" t="s">
        <v>88</v>
      </c>
      <c r="M24" s="48" t="s">
        <v>89</v>
      </c>
      <c r="N24" s="41" t="s">
        <v>87</v>
      </c>
    </row>
    <row r="25" spans="1:15" x14ac:dyDescent="0.25">
      <c r="A25" s="31">
        <v>1</v>
      </c>
      <c r="B25" s="16" t="s">
        <v>42</v>
      </c>
      <c r="C25" s="16" t="s">
        <v>37</v>
      </c>
      <c r="D25" s="16" t="s">
        <v>28</v>
      </c>
      <c r="E25" s="31" t="s">
        <v>59</v>
      </c>
      <c r="F25" s="16">
        <v>6</v>
      </c>
      <c r="G25" s="16">
        <v>13</v>
      </c>
      <c r="H25" s="16">
        <v>10</v>
      </c>
      <c r="I25" s="2">
        <f t="shared" ref="I25:I31" si="8">SUM(F25:H25)</f>
        <v>29</v>
      </c>
      <c r="J25" s="16">
        <f>I25/37*100</f>
        <v>78.378378378378372</v>
      </c>
      <c r="K25" s="49">
        <f>4+4.5+5+4+3.5</f>
        <v>21</v>
      </c>
      <c r="L25" s="49">
        <f>13+14</f>
        <v>27</v>
      </c>
      <c r="M25" s="52">
        <f t="shared" ref="M25:M31" si="9">SUM(K25:L25)</f>
        <v>48</v>
      </c>
      <c r="N25" s="40">
        <f t="shared" ref="N25:N31" si="10">I25+M25</f>
        <v>77</v>
      </c>
      <c r="O25" s="44" t="s">
        <v>92</v>
      </c>
    </row>
    <row r="26" spans="1:15" x14ac:dyDescent="0.25">
      <c r="A26" s="31">
        <v>2</v>
      </c>
      <c r="B26" s="16" t="s">
        <v>74</v>
      </c>
      <c r="C26" s="16" t="s">
        <v>6</v>
      </c>
      <c r="D26" s="16" t="s">
        <v>79</v>
      </c>
      <c r="E26" s="31" t="s">
        <v>59</v>
      </c>
      <c r="F26" s="16">
        <v>7</v>
      </c>
      <c r="G26" s="16">
        <v>11</v>
      </c>
      <c r="H26" s="16">
        <v>9</v>
      </c>
      <c r="I26" s="2">
        <f t="shared" si="8"/>
        <v>27</v>
      </c>
      <c r="J26" s="16">
        <f t="shared" ref="J26:J31" si="11">I26/37*100</f>
        <v>72.972972972972968</v>
      </c>
      <c r="K26" s="49">
        <f>3.5+3.5+5+3.5+4</f>
        <v>19.5</v>
      </c>
      <c r="L26" s="49">
        <f>15+15</f>
        <v>30</v>
      </c>
      <c r="M26" s="52">
        <f t="shared" si="9"/>
        <v>49.5</v>
      </c>
      <c r="N26" s="40">
        <f t="shared" si="10"/>
        <v>76.5</v>
      </c>
      <c r="O26" s="44" t="s">
        <v>93</v>
      </c>
    </row>
    <row r="27" spans="1:15" x14ac:dyDescent="0.25">
      <c r="A27" s="31">
        <v>3</v>
      </c>
      <c r="B27" s="16" t="s">
        <v>24</v>
      </c>
      <c r="C27" s="16" t="s">
        <v>15</v>
      </c>
      <c r="D27" s="16" t="s">
        <v>23</v>
      </c>
      <c r="E27" s="31" t="s">
        <v>59</v>
      </c>
      <c r="F27" s="16">
        <v>9</v>
      </c>
      <c r="G27" s="16">
        <v>8</v>
      </c>
      <c r="H27" s="16">
        <v>8</v>
      </c>
      <c r="I27" s="2">
        <f t="shared" si="8"/>
        <v>25</v>
      </c>
      <c r="J27" s="16">
        <f t="shared" si="11"/>
        <v>67.567567567567565</v>
      </c>
      <c r="K27" s="49">
        <f>4.5+4.5+5+4+5</f>
        <v>23</v>
      </c>
      <c r="L27" s="49">
        <f>14+14</f>
        <v>28</v>
      </c>
      <c r="M27" s="52">
        <f t="shared" si="9"/>
        <v>51</v>
      </c>
      <c r="N27" s="40">
        <f t="shared" si="10"/>
        <v>76</v>
      </c>
      <c r="O27" s="44" t="s">
        <v>94</v>
      </c>
    </row>
    <row r="28" spans="1:15" x14ac:dyDescent="0.25">
      <c r="A28" s="16">
        <v>4</v>
      </c>
      <c r="B28" s="16" t="s">
        <v>36</v>
      </c>
      <c r="C28" s="16" t="s">
        <v>19</v>
      </c>
      <c r="D28" s="16" t="s">
        <v>3</v>
      </c>
      <c r="E28" s="31" t="s">
        <v>59</v>
      </c>
      <c r="F28" s="16">
        <v>7</v>
      </c>
      <c r="G28" s="16">
        <v>12</v>
      </c>
      <c r="H28" s="16">
        <v>8</v>
      </c>
      <c r="I28" s="2">
        <f t="shared" si="8"/>
        <v>27</v>
      </c>
      <c r="J28" s="16">
        <f t="shared" si="11"/>
        <v>72.972972972972968</v>
      </c>
      <c r="K28" s="49">
        <f>3+4+4.5+3.5+2.5</f>
        <v>17.5</v>
      </c>
      <c r="L28" s="49">
        <f>13+12</f>
        <v>25</v>
      </c>
      <c r="M28" s="49">
        <f t="shared" si="9"/>
        <v>42.5</v>
      </c>
      <c r="N28" s="33">
        <f t="shared" si="10"/>
        <v>69.5</v>
      </c>
    </row>
    <row r="29" spans="1:15" x14ac:dyDescent="0.25">
      <c r="A29" s="16">
        <v>5</v>
      </c>
      <c r="B29" s="21" t="s">
        <v>75</v>
      </c>
      <c r="C29" s="21" t="s">
        <v>27</v>
      </c>
      <c r="D29" s="21" t="s">
        <v>3</v>
      </c>
      <c r="E29" s="31" t="s">
        <v>59</v>
      </c>
      <c r="F29" s="16">
        <v>6</v>
      </c>
      <c r="G29" s="16">
        <v>9</v>
      </c>
      <c r="H29" s="16">
        <v>10</v>
      </c>
      <c r="I29" s="2">
        <f t="shared" si="8"/>
        <v>25</v>
      </c>
      <c r="J29" s="16">
        <f t="shared" si="11"/>
        <v>67.567567567567565</v>
      </c>
      <c r="K29" s="49">
        <f>3.5+3.5+5+3+4</f>
        <v>19</v>
      </c>
      <c r="L29" s="49">
        <f>13+11</f>
        <v>24</v>
      </c>
      <c r="M29" s="49">
        <f t="shared" si="9"/>
        <v>43</v>
      </c>
      <c r="N29" s="33">
        <f t="shared" si="10"/>
        <v>68</v>
      </c>
    </row>
    <row r="30" spans="1:15" x14ac:dyDescent="0.25">
      <c r="A30" s="16">
        <v>6</v>
      </c>
      <c r="B30" s="21" t="s">
        <v>76</v>
      </c>
      <c r="C30" s="21" t="s">
        <v>20</v>
      </c>
      <c r="D30" s="16" t="s">
        <v>35</v>
      </c>
      <c r="E30" s="31" t="s">
        <v>59</v>
      </c>
      <c r="F30" s="16">
        <v>4</v>
      </c>
      <c r="G30" s="16">
        <v>11</v>
      </c>
      <c r="H30" s="16">
        <v>9</v>
      </c>
      <c r="I30" s="2">
        <f t="shared" si="8"/>
        <v>24</v>
      </c>
      <c r="J30" s="16">
        <f t="shared" si="11"/>
        <v>64.86486486486487</v>
      </c>
      <c r="K30" s="49">
        <f>3.5+4+5+4+3.5</f>
        <v>20</v>
      </c>
      <c r="L30" s="49">
        <f>11+12</f>
        <v>23</v>
      </c>
      <c r="M30" s="49">
        <f t="shared" si="9"/>
        <v>43</v>
      </c>
      <c r="N30" s="33">
        <f t="shared" si="10"/>
        <v>67</v>
      </c>
    </row>
    <row r="31" spans="1:15" x14ac:dyDescent="0.25">
      <c r="A31" s="16">
        <v>7</v>
      </c>
      <c r="B31" s="16" t="s">
        <v>56</v>
      </c>
      <c r="C31" s="16" t="s">
        <v>39</v>
      </c>
      <c r="D31" s="16" t="s">
        <v>18</v>
      </c>
      <c r="E31" s="31" t="s">
        <v>59</v>
      </c>
      <c r="F31" s="16">
        <v>6</v>
      </c>
      <c r="G31" s="16">
        <v>8</v>
      </c>
      <c r="H31" s="16">
        <v>10</v>
      </c>
      <c r="I31" s="2">
        <f t="shared" si="8"/>
        <v>24</v>
      </c>
      <c r="J31" s="16">
        <f t="shared" si="11"/>
        <v>64.86486486486487</v>
      </c>
      <c r="K31" s="49">
        <f>3+3+5+3+3</f>
        <v>17</v>
      </c>
      <c r="L31" s="49">
        <f>12+12</f>
        <v>24</v>
      </c>
      <c r="M31" s="49">
        <f t="shared" si="9"/>
        <v>41</v>
      </c>
      <c r="N31" s="33">
        <f t="shared" si="10"/>
        <v>65</v>
      </c>
    </row>
    <row r="32" spans="1:15" x14ac:dyDescent="0.25">
      <c r="A32" s="25"/>
      <c r="B32" s="25"/>
      <c r="C32" s="25"/>
      <c r="D32" s="25"/>
      <c r="E32" s="25"/>
      <c r="F32" s="3"/>
      <c r="G32" s="3"/>
      <c r="H32" s="3"/>
      <c r="I32" s="3"/>
      <c r="J32" s="3"/>
      <c r="K32" s="3"/>
      <c r="L32" s="1"/>
      <c r="M32" s="1"/>
      <c r="N32" s="1"/>
    </row>
  </sheetData>
  <sortState ref="A15:Q24">
    <sortCondition descending="1" ref="N15:N24"/>
  </sortState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участники 3 тура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levina</dc:creator>
  <cp:lastModifiedBy>levina</cp:lastModifiedBy>
  <cp:lastPrinted>2018-05-24T10:01:08Z</cp:lastPrinted>
  <dcterms:created xsi:type="dcterms:W3CDTF">2018-05-10T13:21:54Z</dcterms:created>
  <dcterms:modified xsi:type="dcterms:W3CDTF">2018-05-29T07:01:01Z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2018-04-16T13:36:49+04:00</dcterms:created>
  <dcterms:modified xsi:type="dcterms:W3CDTF">2018-04-16T13:36:49+04:00</dcterms:modified>
  <cp:revision>0</cp:revision>
</cp:coreProperties>
</file>